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655" windowHeight="577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Syrus</author>
  </authors>
  <commentList>
    <comment ref="D16" authorId="0">
      <text>
        <r>
          <rPr>
            <sz val="8"/>
            <rFont val="Tahoma"/>
            <family val="0"/>
          </rPr>
          <t xml:space="preserve">บิดามารดต้องมีอายุตั้งแต่ 60 ปีขึ้นไป กรณีบุตรหลายคนให้บุตรที่สามารถหักได้เพียงคนเดียว
</t>
        </r>
      </text>
    </comment>
    <comment ref="D17" authorId="0">
      <text>
        <r>
          <rPr>
            <sz val="8"/>
            <rFont val="Tahoma"/>
            <family val="0"/>
          </rPr>
          <t>บิดามารดต้องมีอายุตั้งแต่ 60 ปีขึ้นไป กรณีบุตรหลายคนให้บุตรที่สามารถหักได้เพียงคนเดียว</t>
        </r>
      </text>
    </comment>
  </commentList>
</comments>
</file>

<file path=xl/sharedStrings.xml><?xml version="1.0" encoding="utf-8"?>
<sst xmlns="http://schemas.openxmlformats.org/spreadsheetml/2006/main" count="55" uniqueCount="47">
  <si>
    <t>บุตรที่ได้เรียน (ไม่เกินกว่า 3 คน)</t>
  </si>
  <si>
    <t>บุตรที่ไม่ได้เรียน (ไม่เกินกว่า 3 คน)</t>
  </si>
  <si>
    <t>ค่าใช้จ่ายและรายการลดหย่อน</t>
  </si>
  <si>
    <t>คงเหลือก่อนหักเงินบริจาค</t>
  </si>
  <si>
    <t>ยอดภาษีที่ต้องชำระ</t>
  </si>
  <si>
    <t>เงินได้สุทธิ</t>
  </si>
  <si>
    <t>จำนวนเงิน</t>
  </si>
  <si>
    <t>ตารางภาษี</t>
  </si>
  <si>
    <t>อัตราภาษี</t>
  </si>
  <si>
    <t>ภาษีที่คำนวณ</t>
  </si>
  <si>
    <t>ท่านสามารถลงทุนในกองทุนรวมสำรองเลี้ยงชีพ (RMF)</t>
  </si>
  <si>
    <t>ขั้นสูงสุด</t>
  </si>
  <si>
    <t>เงินได้ทั้งปี</t>
  </si>
  <si>
    <t>ลดหย่อนผู้มีเงินได้</t>
  </si>
  <si>
    <t>ลดหย่อนบุตรที่ได้เรียน</t>
  </si>
  <si>
    <t>ลดหย่อนบุตรที่ไม่ได้เรียน</t>
  </si>
  <si>
    <r>
      <t xml:space="preserve">เงินเดือน ค่าจ้าง บำนาญ ฯลฯ </t>
    </r>
    <r>
      <rPr>
        <sz val="14"/>
        <rFont val="Angsana New"/>
        <family val="1"/>
      </rPr>
      <t>(ไม่รวม เงินสะสมที่ได้ที่รับการยกเว้น)</t>
    </r>
  </si>
  <si>
    <t>ขั้นต่ำ 3%</t>
  </si>
  <si>
    <t>บาท</t>
  </si>
  <si>
    <t>ขึ้นไป</t>
  </si>
  <si>
    <t>***** โปรแกรมคำนวณภาษีนี้เป็นเพียงแนวทางในการคำนวณจำนวนเงินภาษีเงินได้บุคคลธรรมดาประจำปีที่จะต้องเสียซึ่งช่วยเปรียบเทียบภาษีที่ประหยัดได้ เพื่ออำนวยความสะดวกให้ผู้ลงทุน โดยการคำนวณตามเงื่อนไขการหักค่าใช้จ่ายและค่าลดหย่อนตามแบบ ภงด.91  ดังนั้นบริษัทฯ มิได้รับรองความถูกต้องครบถ้วนของผลลัพธ์ที่ได้จากการคำนวณดังกล่าวและมิได้จัดทำโปรแกรมคำนวณภาษีนี้ขึ้นเพื่อใช้คำนวณภาษีเงินได้เพื่อการยื่นแบบแสดงรายการภาษีเงินได้บุคคลธรรมดาต่อกรมสรรพากร *****</t>
  </si>
  <si>
    <r>
      <t>เบี้ยประกันชีวิต</t>
    </r>
    <r>
      <rPr>
        <sz val="12"/>
        <rFont val="Angsana New"/>
        <family val="1"/>
      </rPr>
      <t xml:space="preserve"> (ตามจริงแต่ไม่เกินกว่า 50,000 บาท)</t>
    </r>
  </si>
  <si>
    <r>
      <t xml:space="preserve">ค่าใช้จ่าย </t>
    </r>
    <r>
      <rPr>
        <sz val="12"/>
        <rFont val="Angsana New"/>
        <family val="1"/>
      </rPr>
      <t>(ร้อยละ 40 ของเงินได้ แต่ไม่เกิน 60,000 บาท)</t>
    </r>
  </si>
  <si>
    <r>
      <t xml:space="preserve">เงินบริจาค </t>
    </r>
    <r>
      <rPr>
        <sz val="12"/>
        <rFont val="Angsana New"/>
        <family val="1"/>
      </rPr>
      <t>(ไม่เกินร้อยละ 10 ของยอดคงเหลือ)</t>
    </r>
  </si>
  <si>
    <t xml:space="preserve">     คน</t>
  </si>
  <si>
    <t>กรุณากรอกข้อมูลของท่านลงในช่องว่าที่มีสีนี้                  โปรดตรวจสอบข้อมูลกับเงื่อนไขที่กำหนดไว้ด้วยเพื่อความถูกต้องของการคำนวณเบื้องต้น</t>
  </si>
  <si>
    <r>
      <t xml:space="preserve">เงินลงทุนในกองทุนรวมเพื่อการเลี้ยงชีพ-RMF- </t>
    </r>
    <r>
      <rPr>
        <sz val="12"/>
        <rFont val="Angsana New"/>
        <family val="1"/>
      </rPr>
      <t>(ดูการคำนวณข้างบนขวา)</t>
    </r>
  </si>
  <si>
    <r>
      <t xml:space="preserve">เงินลงทุนในกองทุนรวมหุ้นระยะยาว-LTF- </t>
    </r>
    <r>
      <rPr>
        <sz val="12"/>
        <rFont val="Angsana New"/>
        <family val="1"/>
      </rPr>
      <t>(ดูการคำนวณข้างบนขวา)</t>
    </r>
  </si>
  <si>
    <t>ลงทุน RMF</t>
  </si>
  <si>
    <t>ไม่ลงทุน RMF</t>
  </si>
  <si>
    <t>ลงทุน LTF</t>
  </si>
  <si>
    <t>ไม่ลงทุน LTF</t>
  </si>
  <si>
    <t>ท่านสามารถลงทุนในกองทุนรวมหุ้นระยะยาว (LTF)</t>
  </si>
  <si>
    <t>การคำนวณภาษีเงินได้บุคคลธรรมดา เพื่อวางแผนในการลงทุนในกองทุนรวมเพื่อการเลี้ยงชีพ (RMF) และกองทุนรวมหุ้นระยะยาว (LTF)</t>
  </si>
  <si>
    <t>ท่านประหยัดภาษีได้จาก RMF -- LTF</t>
  </si>
  <si>
    <t>รวมภาษีที่ประหยัดทั้งสิน</t>
  </si>
  <si>
    <t>เงินลงทุนกองทุนฯ ทั้งสิ้น</t>
  </si>
  <si>
    <t>แต่ใช้เงินลงทุนเพียง</t>
  </si>
  <si>
    <r>
      <t xml:space="preserve">เงินสะสมกองทุนสำรองเลี้ยงชีพ </t>
    </r>
    <r>
      <rPr>
        <b/>
        <sz val="14"/>
        <rFont val="Angsana New"/>
        <family val="1"/>
      </rPr>
      <t>/</t>
    </r>
    <r>
      <rPr>
        <sz val="14"/>
        <rFont val="Angsana New"/>
        <family val="0"/>
      </rPr>
      <t xml:space="preserve"> กบข.</t>
    </r>
    <r>
      <rPr>
        <sz val="12"/>
        <rFont val="Angsana New"/>
        <family val="1"/>
      </rPr>
      <t>(ไม่เกินกว่า 15% ของเงินได้ต่อปี)</t>
    </r>
  </si>
  <si>
    <t>ยอดภาษีที่มีการหักไว้ ณ ที่จ่าย</t>
  </si>
  <si>
    <r>
      <t xml:space="preserve">ค่าซื้ออาคาร </t>
    </r>
    <r>
      <rPr>
        <b/>
        <sz val="14"/>
        <rFont val="Angsana New"/>
        <family val="1"/>
      </rPr>
      <t>/</t>
    </r>
    <r>
      <rPr>
        <sz val="14"/>
        <rFont val="Angsana New"/>
        <family val="0"/>
      </rPr>
      <t xml:space="preserve"> ดอกเบี้ยเงินกู้ที่อยู่อาศัย </t>
    </r>
    <r>
      <rPr>
        <sz val="12"/>
        <rFont val="Angsana New"/>
        <family val="1"/>
      </rPr>
      <t xml:space="preserve">(ไม่เกินกว่า </t>
    </r>
    <r>
      <rPr>
        <sz val="12"/>
        <rFont val="Angsana New"/>
        <family val="1"/>
      </rPr>
      <t>50,000 บาท)</t>
    </r>
  </si>
  <si>
    <r>
      <t>สถานะภาพ</t>
    </r>
    <r>
      <rPr>
        <sz val="14"/>
        <rFont val="Angsana New"/>
        <family val="0"/>
      </rPr>
      <t xml:space="preserve"> </t>
    </r>
    <r>
      <rPr>
        <sz val="14"/>
        <rFont val="Angsana New"/>
        <family val="1"/>
      </rPr>
      <t>(โสด= 1, ม่าย/หย่า= 2, คู่สมรสมีเงินได้และแยกยื่น= 3, คู่สมรสมีเงินได้และรวมยื่น= 4, คู่สมรสไม่มีเงินได้= 5)</t>
    </r>
  </si>
  <si>
    <r>
      <t xml:space="preserve">ลดหย่อนบิดาและหรือมารดา </t>
    </r>
    <r>
      <rPr>
        <sz val="12"/>
        <color indexed="60"/>
        <rFont val="Angsana New"/>
        <family val="0"/>
      </rPr>
      <t>ของผู้มีเงินได้ (ท่านละ 30,000บาท)</t>
    </r>
  </si>
  <si>
    <r>
      <t xml:space="preserve">เงินสมทบกองทุนประกันสังคม </t>
    </r>
    <r>
      <rPr>
        <sz val="12"/>
        <color indexed="60"/>
        <rFont val="Angsana New"/>
        <family val="1"/>
      </rPr>
      <t>(ตามจริงแต่ไม่เกินกว่า 9,000 บาท)</t>
    </r>
  </si>
  <si>
    <r>
      <t>ลดหย่อนบิดาและหรือมารดา</t>
    </r>
    <r>
      <rPr>
        <sz val="12"/>
        <color indexed="60"/>
        <rFont val="Angsana New"/>
        <family val="1"/>
      </rPr>
      <t xml:space="preserve"> ของคู่สมรสกรณีรวมยื่น=4 หรือไม่มีเงินได้=5 (ท่านละ 30,000บาท)</t>
    </r>
  </si>
  <si>
    <r>
      <t xml:space="preserve">ลดหย่อนคู่สมรส </t>
    </r>
    <r>
      <rPr>
        <sz val="12"/>
        <rFont val="Angsana New"/>
        <family val="1"/>
      </rPr>
      <t>(กรณีรวมยื่น=4หรือไม่มีเงินได้=5)</t>
    </r>
  </si>
  <si>
    <r>
      <t>ยอดเงินที่ได้รับคืน/ ต้องชำระเพิ่ม</t>
    </r>
    <r>
      <rPr>
        <sz val="12"/>
        <rFont val="Angsana New"/>
        <family val="1"/>
      </rPr>
      <t xml:space="preserve"> (หากเป็นบวก= ได้รับคืน/ หากเป็นลบ=ต้องจ่ายเพิ่ม)</t>
    </r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</si>
</sst>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  <numFmt numFmtId="188" formatCode="_-* #,##0.0000_-;\-* #,##0.0000_-;_-* &quot;-&quot;??_-;_-@_-"/>
    <numFmt numFmtId="189" formatCode="0.0%"/>
    <numFmt numFmtId="190" formatCode="_-* #,##0.0_-;\-* #,##0.0_-;_-* &quot;-&quot;??_-;_-@_-"/>
    <numFmt numFmtId="191" formatCode="_-* #,##0_-;\-* #,##0_-;_-* &quot;-&quot;??_-;_-@_-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#,##0.00_ ;[Red]\-#,##0.00\ "/>
  </numFmts>
  <fonts count="23">
    <font>
      <sz val="14"/>
      <name val="Angsana New"/>
      <family val="0"/>
    </font>
    <font>
      <b/>
      <sz val="14"/>
      <name val="Angsana New"/>
      <family val="1"/>
    </font>
    <font>
      <sz val="8"/>
      <name val="Angsana New"/>
      <family val="0"/>
    </font>
    <font>
      <sz val="12"/>
      <name val="Angsana New"/>
      <family val="1"/>
    </font>
    <font>
      <sz val="14"/>
      <color indexed="9"/>
      <name val="Angsana New"/>
      <family val="0"/>
    </font>
    <font>
      <b/>
      <sz val="16"/>
      <name val="Angsana New"/>
      <family val="1"/>
    </font>
    <font>
      <b/>
      <u val="single"/>
      <sz val="14"/>
      <name val="Angsana New"/>
      <family val="1"/>
    </font>
    <font>
      <b/>
      <u val="double"/>
      <sz val="14"/>
      <name val="Angsana New"/>
      <family val="1"/>
    </font>
    <font>
      <b/>
      <sz val="14"/>
      <color indexed="15"/>
      <name val="Angsana New"/>
      <family val="1"/>
    </font>
    <font>
      <b/>
      <sz val="16"/>
      <color indexed="12"/>
      <name val="Angsana New"/>
      <family val="1"/>
    </font>
    <font>
      <b/>
      <sz val="14"/>
      <color indexed="12"/>
      <name val="Angsana New"/>
      <family val="1"/>
    </font>
    <font>
      <sz val="11"/>
      <name val="Angsana New"/>
      <family val="0"/>
    </font>
    <font>
      <b/>
      <sz val="12"/>
      <name val="Angsana New"/>
      <family val="1"/>
    </font>
    <font>
      <b/>
      <sz val="18"/>
      <color indexed="53"/>
      <name val="Angsana New"/>
      <family val="1"/>
    </font>
    <font>
      <b/>
      <sz val="11"/>
      <name val="Angsana New"/>
      <family val="1"/>
    </font>
    <font>
      <b/>
      <sz val="16"/>
      <color indexed="15"/>
      <name val="Angsana New"/>
      <family val="1"/>
    </font>
    <font>
      <b/>
      <u val="double"/>
      <sz val="16"/>
      <name val="Angsana New"/>
      <family val="1"/>
    </font>
    <font>
      <b/>
      <sz val="16"/>
      <color indexed="53"/>
      <name val="Angsana New"/>
      <family val="1"/>
    </font>
    <font>
      <b/>
      <sz val="14"/>
      <color indexed="53"/>
      <name val="Angsana New"/>
      <family val="1"/>
    </font>
    <font>
      <sz val="14"/>
      <color indexed="60"/>
      <name val="Angsana New"/>
      <family val="0"/>
    </font>
    <font>
      <sz val="12"/>
      <color indexed="60"/>
      <name val="Angsana New"/>
      <family val="0"/>
    </font>
    <font>
      <sz val="8"/>
      <name val="Tahoma"/>
      <family val="0"/>
    </font>
    <font>
      <b/>
      <sz val="8"/>
      <name val="Angsana New"/>
      <family val="2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43" fontId="0" fillId="0" borderId="0" xfId="15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6" fillId="3" borderId="0" xfId="0" applyFont="1" applyFill="1" applyAlignment="1" applyProtection="1">
      <alignment horizontal="center"/>
      <protection hidden="1"/>
    </xf>
    <xf numFmtId="0" fontId="0" fillId="3" borderId="0" xfId="0" applyFill="1" applyAlignment="1" applyProtection="1">
      <alignment/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43" fontId="0" fillId="4" borderId="4" xfId="15" applyFont="1" applyFill="1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6" fillId="5" borderId="0" xfId="0" applyFont="1" applyFill="1" applyAlignment="1" applyProtection="1">
      <alignment horizontal="center"/>
      <protection hidden="1"/>
    </xf>
    <xf numFmtId="43" fontId="1" fillId="0" borderId="0" xfId="15" applyNumberFormat="1" applyFont="1" applyAlignment="1" applyProtection="1">
      <alignment/>
      <protection hidden="1"/>
    </xf>
    <xf numFmtId="43" fontId="0" fillId="5" borderId="6" xfId="15" applyFont="1" applyFill="1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3" fontId="4" fillId="0" borderId="0" xfId="15" applyNumberFormat="1" applyFont="1" applyAlignment="1" applyProtection="1">
      <alignment/>
      <protection hidden="1"/>
    </xf>
    <xf numFmtId="43" fontId="0" fillId="0" borderId="8" xfId="15" applyBorder="1" applyAlignment="1" applyProtection="1">
      <alignment/>
      <protection hidden="1"/>
    </xf>
    <xf numFmtId="43" fontId="0" fillId="0" borderId="9" xfId="15" applyBorder="1" applyAlignment="1" applyProtection="1">
      <alignment/>
      <protection hidden="1"/>
    </xf>
    <xf numFmtId="9" fontId="1" fillId="0" borderId="9" xfId="19" applyFont="1" applyBorder="1" applyAlignment="1" applyProtection="1">
      <alignment/>
      <protection hidden="1"/>
    </xf>
    <xf numFmtId="189" fontId="1" fillId="3" borderId="1" xfId="19" applyNumberFormat="1" applyFont="1" applyFill="1" applyBorder="1" applyAlignment="1" applyProtection="1">
      <alignment/>
      <protection hidden="1"/>
    </xf>
    <xf numFmtId="43" fontId="0" fillId="0" borderId="10" xfId="15" applyBorder="1" applyAlignment="1" applyProtection="1">
      <alignment/>
      <protection hidden="1"/>
    </xf>
    <xf numFmtId="9" fontId="1" fillId="0" borderId="11" xfId="19" applyFont="1" applyBorder="1" applyAlignment="1" applyProtection="1">
      <alignment/>
      <protection hidden="1"/>
    </xf>
    <xf numFmtId="43" fontId="0" fillId="0" borderId="11" xfId="15" applyBorder="1" applyAlignment="1" applyProtection="1">
      <alignment/>
      <protection hidden="1"/>
    </xf>
    <xf numFmtId="0" fontId="1" fillId="6" borderId="0" xfId="0" applyFont="1" applyFill="1" applyAlignment="1" applyProtection="1">
      <alignment horizontal="right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3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hidden="1"/>
    </xf>
    <xf numFmtId="0" fontId="11" fillId="0" borderId="0" xfId="0" applyFont="1" applyAlignment="1" applyProtection="1">
      <alignment horizontal="center" wrapText="1"/>
      <protection hidden="1"/>
    </xf>
    <xf numFmtId="0" fontId="12" fillId="4" borderId="9" xfId="0" applyFont="1" applyFill="1" applyBorder="1" applyAlignment="1" applyProtection="1">
      <alignment horizontal="center"/>
      <protection hidden="1"/>
    </xf>
    <xf numFmtId="0" fontId="12" fillId="5" borderId="9" xfId="0" applyFont="1" applyFill="1" applyBorder="1" applyAlignment="1" applyProtection="1">
      <alignment horizontal="center"/>
      <protection hidden="1"/>
    </xf>
    <xf numFmtId="0" fontId="12" fillId="4" borderId="12" xfId="0" applyFont="1" applyFill="1" applyBorder="1" applyAlignment="1" applyProtection="1">
      <alignment horizontal="center"/>
      <protection hidden="1"/>
    </xf>
    <xf numFmtId="0" fontId="14" fillId="4" borderId="12" xfId="0" applyFont="1" applyFill="1" applyBorder="1" applyAlignment="1" applyProtection="1">
      <alignment horizontal="center"/>
      <protection hidden="1"/>
    </xf>
    <xf numFmtId="0" fontId="14" fillId="4" borderId="13" xfId="0" applyFont="1" applyFill="1" applyBorder="1" applyAlignment="1" applyProtection="1">
      <alignment horizontal="center"/>
      <protection hidden="1"/>
    </xf>
    <xf numFmtId="43" fontId="0" fillId="5" borderId="2" xfId="15" applyFont="1" applyFill="1" applyBorder="1" applyAlignment="1" applyProtection="1">
      <alignment/>
      <protection hidden="1"/>
    </xf>
    <xf numFmtId="0" fontId="13" fillId="7" borderId="0" xfId="0" applyFont="1" applyFill="1" applyAlignment="1" applyProtection="1">
      <alignment/>
      <protection hidden="1"/>
    </xf>
    <xf numFmtId="0" fontId="0" fillId="7" borderId="0" xfId="0" applyFill="1" applyAlignment="1" applyProtection="1">
      <alignment/>
      <protection hidden="1"/>
    </xf>
    <xf numFmtId="43" fontId="1" fillId="2" borderId="1" xfId="15" applyNumberFormat="1" applyFont="1" applyFill="1" applyBorder="1" applyAlignment="1" applyProtection="1">
      <alignment/>
      <protection hidden="1" locked="0"/>
    </xf>
    <xf numFmtId="43" fontId="9" fillId="2" borderId="1" xfId="15" applyNumberFormat="1" applyFont="1" applyFill="1" applyBorder="1" applyAlignment="1" applyProtection="1">
      <alignment/>
      <protection hidden="1" locked="0"/>
    </xf>
    <xf numFmtId="43" fontId="0" fillId="0" borderId="11" xfId="15" applyFont="1" applyBorder="1" applyAlignment="1" applyProtection="1">
      <alignment horizontal="left"/>
      <protection hidden="1"/>
    </xf>
    <xf numFmtId="43" fontId="1" fillId="3" borderId="1" xfId="0" applyNumberFormat="1" applyFont="1" applyFill="1" applyBorder="1" applyAlignment="1" applyProtection="1">
      <alignment/>
      <protection hidden="1"/>
    </xf>
    <xf numFmtId="0" fontId="0" fillId="3" borderId="14" xfId="0" applyFill="1" applyBorder="1" applyAlignment="1" applyProtection="1">
      <alignment/>
      <protection hidden="1"/>
    </xf>
    <xf numFmtId="0" fontId="0" fillId="3" borderId="15" xfId="0" applyFill="1" applyBorder="1" applyAlignment="1" applyProtection="1">
      <alignment/>
      <protection hidden="1"/>
    </xf>
    <xf numFmtId="191" fontId="8" fillId="8" borderId="16" xfId="15" applyNumberFormat="1" applyFont="1" applyFill="1" applyBorder="1" applyAlignment="1" applyProtection="1">
      <alignment/>
      <protection hidden="1"/>
    </xf>
    <xf numFmtId="43" fontId="6" fillId="2" borderId="1" xfId="15" applyNumberFormat="1" applyFont="1" applyFill="1" applyBorder="1" applyAlignment="1" applyProtection="1">
      <alignment/>
      <protection hidden="1" locked="0"/>
    </xf>
    <xf numFmtId="43" fontId="16" fillId="3" borderId="0" xfId="15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43" fontId="15" fillId="0" borderId="0" xfId="15" applyNumberFormat="1" applyFont="1" applyFill="1" applyBorder="1" applyAlignment="1" applyProtection="1">
      <alignment horizontal="center" wrapText="1"/>
      <protection hidden="1"/>
    </xf>
    <xf numFmtId="0" fontId="0" fillId="0" borderId="0" xfId="0" applyFill="1" applyBorder="1" applyAlignment="1" applyProtection="1">
      <alignment/>
      <protection hidden="1"/>
    </xf>
    <xf numFmtId="43" fontId="16" fillId="2" borderId="1" xfId="15" applyNumberFormat="1" applyFont="1" applyFill="1" applyBorder="1" applyAlignment="1" applyProtection="1">
      <alignment/>
      <protection hidden="1" locked="0"/>
    </xf>
    <xf numFmtId="197" fontId="6" fillId="0" borderId="0" xfId="15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19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/>
      <protection hidden="1"/>
    </xf>
    <xf numFmtId="0" fontId="1" fillId="3" borderId="0" xfId="0" applyFont="1" applyFill="1" applyAlignment="1" applyProtection="1">
      <alignment horizontal="left"/>
      <protection hidden="1"/>
    </xf>
    <xf numFmtId="43" fontId="0" fillId="3" borderId="0" xfId="15" applyFill="1" applyAlignment="1" applyProtection="1">
      <alignment/>
      <protection hidden="1"/>
    </xf>
    <xf numFmtId="0" fontId="11" fillId="3" borderId="0" xfId="0" applyFont="1" applyFill="1" applyAlignment="1" applyProtection="1">
      <alignment horizontal="center" wrapText="1"/>
      <protection hidden="1"/>
    </xf>
    <xf numFmtId="0" fontId="1" fillId="5" borderId="16" xfId="0" applyFont="1" applyFill="1" applyBorder="1" applyAlignment="1" applyProtection="1">
      <alignment horizontal="center"/>
      <protection hidden="1"/>
    </xf>
    <xf numFmtId="197" fontId="16" fillId="2" borderId="0" xfId="15" applyNumberFormat="1" applyFont="1" applyFill="1" applyBorder="1" applyAlignment="1" applyProtection="1">
      <alignment/>
      <protection hidden="1"/>
    </xf>
    <xf numFmtId="197" fontId="7" fillId="0" borderId="0" xfId="15" applyNumberFormat="1" applyFont="1" applyAlignment="1" applyProtection="1">
      <alignment/>
      <protection hidden="1"/>
    </xf>
    <xf numFmtId="0" fontId="0" fillId="3" borderId="17" xfId="0" applyFont="1" applyFill="1" applyBorder="1" applyAlignment="1" applyProtection="1">
      <alignment horizontal="left" wrapText="1"/>
      <protection hidden="1"/>
    </xf>
    <xf numFmtId="0" fontId="0" fillId="3" borderId="18" xfId="0" applyFont="1" applyFill="1" applyBorder="1" applyAlignment="1" applyProtection="1">
      <alignment horizontal="left" wrapText="1"/>
      <protection hidden="1"/>
    </xf>
    <xf numFmtId="0" fontId="11" fillId="0" borderId="0" xfId="0" applyFont="1" applyAlignment="1" applyProtection="1">
      <alignment horizontal="center" wrapText="1"/>
      <protection hidden="1"/>
    </xf>
    <xf numFmtId="0" fontId="0" fillId="0" borderId="0" xfId="0" applyAlignment="1">
      <alignment/>
    </xf>
    <xf numFmtId="43" fontId="1" fillId="3" borderId="19" xfId="15" applyFont="1" applyFill="1" applyBorder="1" applyAlignment="1" applyProtection="1">
      <alignment horizontal="left"/>
      <protection hidden="1"/>
    </xf>
    <xf numFmtId="43" fontId="1" fillId="3" borderId="16" xfId="15" applyFont="1" applyFill="1" applyBorder="1" applyAlignment="1" applyProtection="1">
      <alignment horizontal="left"/>
      <protection hidden="1"/>
    </xf>
    <xf numFmtId="0" fontId="1" fillId="5" borderId="2" xfId="0" applyFont="1" applyFill="1" applyBorder="1" applyAlignment="1" applyProtection="1">
      <alignment horizontal="center"/>
      <protection hidden="1"/>
    </xf>
    <xf numFmtId="0" fontId="1" fillId="5" borderId="20" xfId="0" applyFont="1" applyFill="1" applyBorder="1" applyAlignment="1" applyProtection="1">
      <alignment horizontal="center"/>
      <protection hidden="1"/>
    </xf>
    <xf numFmtId="0" fontId="1" fillId="5" borderId="3" xfId="0" applyFont="1" applyFill="1" applyBorder="1" applyAlignment="1" applyProtection="1">
      <alignment horizontal="center"/>
      <protection hidden="1"/>
    </xf>
    <xf numFmtId="43" fontId="10" fillId="8" borderId="21" xfId="15" applyFont="1" applyFill="1" applyBorder="1" applyAlignment="1" applyProtection="1">
      <alignment horizontal="center"/>
      <protection hidden="1"/>
    </xf>
    <xf numFmtId="43" fontId="10" fillId="8" borderId="7" xfId="15" applyFont="1" applyFill="1" applyBorder="1" applyAlignment="1" applyProtection="1">
      <alignment horizontal="center"/>
      <protection hidden="1"/>
    </xf>
    <xf numFmtId="0" fontId="1" fillId="5" borderId="19" xfId="0" applyFont="1" applyFill="1" applyBorder="1" applyAlignment="1" applyProtection="1">
      <alignment horizontal="center"/>
      <protection hidden="1"/>
    </xf>
    <xf numFmtId="43" fontId="1" fillId="5" borderId="8" xfId="15" applyFont="1" applyFill="1" applyBorder="1" applyAlignment="1" applyProtection="1">
      <alignment horizontal="center"/>
      <protection hidden="1"/>
    </xf>
    <xf numFmtId="43" fontId="1" fillId="5" borderId="9" xfId="15" applyFont="1" applyFill="1" applyBorder="1" applyAlignment="1" applyProtection="1">
      <alignment horizontal="center"/>
      <protection hidden="1"/>
    </xf>
    <xf numFmtId="43" fontId="1" fillId="0" borderId="2" xfId="15" applyFont="1" applyBorder="1" applyAlignment="1" applyProtection="1">
      <alignment horizontal="center"/>
      <protection hidden="1"/>
    </xf>
    <xf numFmtId="43" fontId="1" fillId="0" borderId="20" xfId="15" applyFont="1" applyBorder="1" applyAlignment="1" applyProtection="1">
      <alignment horizontal="center"/>
      <protection hidden="1"/>
    </xf>
    <xf numFmtId="43" fontId="1" fillId="0" borderId="3" xfId="15" applyFont="1" applyBorder="1" applyAlignment="1" applyProtection="1">
      <alignment horizontal="center"/>
      <protection hidden="1"/>
    </xf>
    <xf numFmtId="43" fontId="15" fillId="8" borderId="22" xfId="15" applyNumberFormat="1" applyFont="1" applyFill="1" applyBorder="1" applyAlignment="1" applyProtection="1">
      <alignment horizontal="center" wrapText="1"/>
      <protection hidden="1"/>
    </xf>
    <xf numFmtId="43" fontId="15" fillId="8" borderId="23" xfId="15" applyNumberFormat="1" applyFont="1" applyFill="1" applyBorder="1" applyAlignment="1" applyProtection="1">
      <alignment horizontal="center" wrapText="1"/>
      <protection hidden="1"/>
    </xf>
    <xf numFmtId="43" fontId="5" fillId="9" borderId="2" xfId="0" applyNumberFormat="1" applyFont="1" applyFill="1" applyBorder="1" applyAlignment="1" applyProtection="1">
      <alignment horizontal="center"/>
      <protection hidden="1"/>
    </xf>
    <xf numFmtId="43" fontId="5" fillId="9" borderId="3" xfId="0" applyNumberFormat="1" applyFont="1" applyFill="1" applyBorder="1" applyAlignment="1" applyProtection="1">
      <alignment horizontal="center"/>
      <protection hidden="1"/>
    </xf>
    <xf numFmtId="43" fontId="5" fillId="9" borderId="24" xfId="0" applyNumberFormat="1" applyFont="1" applyFill="1" applyBorder="1" applyAlignment="1" applyProtection="1">
      <alignment horizontal="center"/>
      <protection hidden="1"/>
    </xf>
    <xf numFmtId="43" fontId="5" fillId="9" borderId="25" xfId="0" applyNumberFormat="1" applyFont="1" applyFill="1" applyBorder="1" applyAlignment="1" applyProtection="1">
      <alignment horizontal="center"/>
      <protection hidden="1"/>
    </xf>
    <xf numFmtId="189" fontId="5" fillId="9" borderId="2" xfId="19" applyNumberFormat="1" applyFont="1" applyFill="1" applyBorder="1" applyAlignment="1" applyProtection="1">
      <alignment/>
      <protection hidden="1"/>
    </xf>
    <xf numFmtId="189" fontId="5" fillId="9" borderId="3" xfId="19" applyNumberFormat="1" applyFont="1" applyFill="1" applyBorder="1" applyAlignment="1" applyProtection="1">
      <alignment/>
      <protection hidden="1"/>
    </xf>
    <xf numFmtId="43" fontId="10" fillId="8" borderId="24" xfId="15" applyFont="1" applyFill="1" applyBorder="1" applyAlignment="1" applyProtection="1">
      <alignment horizontal="center"/>
      <protection hidden="1"/>
    </xf>
    <xf numFmtId="43" fontId="10" fillId="8" borderId="25" xfId="15" applyFont="1" applyFill="1" applyBorder="1" applyAlignment="1" applyProtection="1">
      <alignment horizontal="center"/>
      <protection hidden="1"/>
    </xf>
    <xf numFmtId="0" fontId="1" fillId="4" borderId="26" xfId="0" applyFont="1" applyFill="1" applyBorder="1" applyAlignment="1" applyProtection="1">
      <alignment horizontal="center"/>
      <protection hidden="1"/>
    </xf>
    <xf numFmtId="0" fontId="1" fillId="4" borderId="27" xfId="0" applyFont="1" applyFill="1" applyBorder="1" applyAlignment="1" applyProtection="1">
      <alignment horizontal="center"/>
      <protection hidden="1"/>
    </xf>
    <xf numFmtId="0" fontId="1" fillId="4" borderId="28" xfId="0" applyFont="1" applyFill="1" applyBorder="1" applyAlignment="1" applyProtection="1">
      <alignment horizontal="center"/>
      <protection hidden="1"/>
    </xf>
    <xf numFmtId="43" fontId="1" fillId="8" borderId="2" xfId="15" applyFont="1" applyFill="1" applyBorder="1" applyAlignment="1" applyProtection="1">
      <alignment horizontal="center"/>
      <protection hidden="1"/>
    </xf>
    <xf numFmtId="43" fontId="1" fillId="8" borderId="3" xfId="15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0</xdr:row>
      <xdr:rowOff>47625</xdr:rowOff>
    </xdr:from>
    <xdr:to>
      <xdr:col>11</xdr:col>
      <xdr:colOff>123825</xdr:colOff>
      <xdr:row>0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7625"/>
          <a:ext cx="1009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1895475</xdr:colOff>
      <xdr:row>2</xdr:row>
      <xdr:rowOff>38100</xdr:rowOff>
    </xdr:from>
    <xdr:to>
      <xdr:col>1</xdr:col>
      <xdr:colOff>2162175</xdr:colOff>
      <xdr:row>2</xdr:row>
      <xdr:rowOff>228600</xdr:rowOff>
    </xdr:to>
    <xdr:sp>
      <xdr:nvSpPr>
        <xdr:cNvPr id="2" name="Rectangle 2"/>
        <xdr:cNvSpPr>
          <a:spLocks/>
        </xdr:cNvSpPr>
      </xdr:nvSpPr>
      <xdr:spPr>
        <a:xfrm>
          <a:off x="2105025" y="504825"/>
          <a:ext cx="266700" cy="190500"/>
        </a:xfrm>
        <a:prstGeom prst="rect">
          <a:avLst/>
        </a:prstGeom>
        <a:solidFill>
          <a:srgbClr val="FF99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32"/>
  <sheetViews>
    <sheetView showGridLines="0" tabSelected="1" zoomScale="90" zoomScaleNormal="90" workbookViewId="0" topLeftCell="A1">
      <selection activeCell="B1" sqref="B1"/>
    </sheetView>
  </sheetViews>
  <sheetFormatPr defaultColWidth="9.33203125" defaultRowHeight="21"/>
  <cols>
    <col min="1" max="1" width="3.66015625" style="1" bestFit="1" customWidth="1"/>
    <col min="2" max="2" width="64.83203125" style="2" customWidth="1"/>
    <col min="3" max="3" width="7.66015625" style="2" customWidth="1"/>
    <col min="4" max="4" width="15.66015625" style="2" customWidth="1"/>
    <col min="5" max="5" width="4.16015625" style="2" customWidth="1"/>
    <col min="6" max="7" width="14.5" style="4" bestFit="1" customWidth="1"/>
    <col min="8" max="8" width="9.5" style="2" bestFit="1" customWidth="1"/>
    <col min="9" max="10" width="14.5" style="2" bestFit="1" customWidth="1"/>
    <col min="11" max="11" width="16.16015625" style="2" customWidth="1"/>
    <col min="12" max="12" width="14.5" style="2" bestFit="1" customWidth="1"/>
    <col min="13" max="16384" width="9.33203125" style="2" customWidth="1"/>
  </cols>
  <sheetData>
    <row r="1" spans="2:10" ht="26.25">
      <c r="B1" s="40" t="s">
        <v>33</v>
      </c>
      <c r="C1" s="40"/>
      <c r="D1" s="40"/>
      <c r="E1" s="40"/>
      <c r="F1" s="40"/>
      <c r="G1" s="40"/>
      <c r="H1" s="40"/>
      <c r="I1" s="41"/>
      <c r="J1" s="41"/>
    </row>
    <row r="2" ht="10.5" customHeight="1">
      <c r="B2" s="3"/>
    </row>
    <row r="3" ht="21">
      <c r="B3" s="5" t="s">
        <v>25</v>
      </c>
    </row>
    <row r="4" ht="6" customHeight="1" thickBot="1">
      <c r="B4" s="5"/>
    </row>
    <row r="5" spans="2:8" ht="21.75" thickBot="1">
      <c r="B5" s="6" t="s">
        <v>41</v>
      </c>
      <c r="H5" s="7">
        <v>1</v>
      </c>
    </row>
    <row r="6" spans="2:9" ht="21.75" thickBot="1">
      <c r="B6" s="8" t="s">
        <v>0</v>
      </c>
      <c r="C6" s="7">
        <v>0</v>
      </c>
      <c r="D6" s="32" t="s">
        <v>24</v>
      </c>
      <c r="E6" s="8" t="s">
        <v>1</v>
      </c>
      <c r="H6" s="7">
        <v>0</v>
      </c>
      <c r="I6" s="32" t="s">
        <v>24</v>
      </c>
    </row>
    <row r="7" ht="21.75" thickBot="1"/>
    <row r="8" spans="2:12" ht="21.75" thickBot="1">
      <c r="B8" s="9" t="s">
        <v>12</v>
      </c>
      <c r="C8" s="10"/>
      <c r="D8" s="11" t="s">
        <v>6</v>
      </c>
      <c r="F8" s="79" t="s">
        <v>10</v>
      </c>
      <c r="G8" s="80"/>
      <c r="H8" s="80"/>
      <c r="I8" s="81"/>
      <c r="K8" s="12" t="s">
        <v>36</v>
      </c>
      <c r="L8" s="13"/>
    </row>
    <row r="9" spans="1:12" ht="24" thickBot="1">
      <c r="A9" s="1">
        <v>1</v>
      </c>
      <c r="B9" s="2" t="s">
        <v>16</v>
      </c>
      <c r="D9" s="42">
        <v>0</v>
      </c>
      <c r="F9" s="14" t="s">
        <v>17</v>
      </c>
      <c r="G9" s="90">
        <f>IF(D9*0.03&lt;5000,5000,5000)</f>
        <v>5000</v>
      </c>
      <c r="H9" s="91"/>
      <c r="I9" s="15" t="s">
        <v>18</v>
      </c>
      <c r="K9" s="84">
        <f>D20+D21</f>
        <v>0</v>
      </c>
      <c r="L9" s="85"/>
    </row>
    <row r="10" spans="2:12" ht="21.75" thickBot="1">
      <c r="B10" s="16" t="s">
        <v>2</v>
      </c>
      <c r="D10" s="17"/>
      <c r="F10" s="18" t="s">
        <v>11</v>
      </c>
      <c r="G10" s="74">
        <f>IF((D9*0.15+D19)&gt;300000,(300000-D19),(D9*0.15-D19))</f>
        <v>0</v>
      </c>
      <c r="H10" s="75"/>
      <c r="I10" s="19" t="s">
        <v>18</v>
      </c>
      <c r="K10" s="12" t="s">
        <v>37</v>
      </c>
      <c r="L10" s="13"/>
    </row>
    <row r="11" spans="1:12" ht="24" thickBot="1">
      <c r="A11" s="1">
        <v>2</v>
      </c>
      <c r="B11" s="20" t="s">
        <v>22</v>
      </c>
      <c r="D11" s="17">
        <f>IF(D9*0.4&gt;=60000,60000,D9*0.4)</f>
        <v>0</v>
      </c>
      <c r="F11" s="79" t="s">
        <v>32</v>
      </c>
      <c r="G11" s="80"/>
      <c r="H11" s="80"/>
      <c r="I11" s="81"/>
      <c r="K11" s="86">
        <f>K9-I24</f>
        <v>0</v>
      </c>
      <c r="L11" s="87"/>
    </row>
    <row r="12" spans="1:12" ht="24" thickBot="1">
      <c r="A12" s="1">
        <v>3</v>
      </c>
      <c r="B12" s="2" t="s">
        <v>13</v>
      </c>
      <c r="D12" s="17">
        <v>30000</v>
      </c>
      <c r="F12" s="39" t="s">
        <v>11</v>
      </c>
      <c r="G12" s="95">
        <f>IF(D9*0.15&gt;300000,300000,D9*0.15)</f>
        <v>0</v>
      </c>
      <c r="H12" s="96"/>
      <c r="I12" s="13" t="s">
        <v>18</v>
      </c>
      <c r="K12" s="88">
        <f>IF(K9=0,0,K11/K9)</f>
        <v>0</v>
      </c>
      <c r="L12" s="89"/>
    </row>
    <row r="13" spans="1:4" ht="21.75" thickBot="1">
      <c r="A13" s="1">
        <v>4</v>
      </c>
      <c r="B13" s="2" t="s">
        <v>45</v>
      </c>
      <c r="D13" s="17">
        <f>IF($H$5=4,30000,IF($H$5=5,30000,0))</f>
        <v>0</v>
      </c>
    </row>
    <row r="14" spans="1:12" ht="21">
      <c r="A14" s="1">
        <v>5</v>
      </c>
      <c r="B14" s="2" t="s">
        <v>14</v>
      </c>
      <c r="C14" s="21">
        <f>IF($H$5=1,0,IF($H$5=3,7500,15000))</f>
        <v>0</v>
      </c>
      <c r="D14" s="17">
        <f>C14*C6</f>
        <v>0</v>
      </c>
      <c r="F14" s="76" t="s">
        <v>7</v>
      </c>
      <c r="G14" s="62"/>
      <c r="H14" s="62"/>
      <c r="I14" s="92" t="s">
        <v>9</v>
      </c>
      <c r="J14" s="93"/>
      <c r="K14" s="93"/>
      <c r="L14" s="94"/>
    </row>
    <row r="15" spans="1:12" ht="21.75" thickBot="1">
      <c r="A15" s="1">
        <v>6</v>
      </c>
      <c r="B15" s="2" t="s">
        <v>15</v>
      </c>
      <c r="C15" s="21">
        <f>IF($H$5=1,0,IF($H$5=3,8500,17000))</f>
        <v>0</v>
      </c>
      <c r="D15" s="17">
        <f>C15*H6</f>
        <v>0</v>
      </c>
      <c r="F15" s="77" t="s">
        <v>5</v>
      </c>
      <c r="G15" s="78"/>
      <c r="H15" s="35" t="s">
        <v>8</v>
      </c>
      <c r="I15" s="34" t="s">
        <v>28</v>
      </c>
      <c r="J15" s="37" t="s">
        <v>29</v>
      </c>
      <c r="K15" s="36" t="s">
        <v>30</v>
      </c>
      <c r="L15" s="38" t="s">
        <v>31</v>
      </c>
    </row>
    <row r="16" spans="1:12" ht="21.75" thickBot="1">
      <c r="A16" s="57">
        <v>7</v>
      </c>
      <c r="B16" s="58" t="s">
        <v>42</v>
      </c>
      <c r="C16" s="21"/>
      <c r="D16" s="42">
        <v>0</v>
      </c>
      <c r="F16" s="22">
        <v>0</v>
      </c>
      <c r="G16" s="23">
        <v>100000</v>
      </c>
      <c r="H16" s="24">
        <v>0</v>
      </c>
      <c r="I16" s="23">
        <f>IF($D$26&lt;F16,0,IF($D$26&lt;G16,($D$26-F16)*H16,0))</f>
        <v>0</v>
      </c>
      <c r="J16" s="23">
        <f>IF($D$26+$D$20&lt;F16,0,IF(($D$26+$D$20)&lt;G16,(($D$26+$D$20)-F16)*H16,0))</f>
        <v>0</v>
      </c>
      <c r="K16" s="23">
        <f>IF($D$26&lt;F16,0,IF($D$26&lt;G16,($D$26-F16)*H16,0))</f>
        <v>0</v>
      </c>
      <c r="L16" s="23">
        <f>IF(($D$26+$D$21)&lt;F16,0,IF(($D$26+$D$21)&lt;G16,(($D$26+$D$21)-F16)*H16,0))</f>
        <v>0</v>
      </c>
    </row>
    <row r="17" spans="1:12" ht="21.75" thickBot="1">
      <c r="A17" s="57">
        <v>8</v>
      </c>
      <c r="B17" s="58" t="s">
        <v>44</v>
      </c>
      <c r="C17" s="21"/>
      <c r="D17" s="42">
        <v>0</v>
      </c>
      <c r="F17" s="22">
        <v>100001</v>
      </c>
      <c r="G17" s="23">
        <v>500000</v>
      </c>
      <c r="H17" s="24">
        <v>0.1</v>
      </c>
      <c r="I17" s="23">
        <f>IF($D$26&lt;F17,0,IF($D$26&lt;G17,($D$26-F17)*H17,40000))</f>
        <v>0</v>
      </c>
      <c r="J17" s="23">
        <f>IF($D$26+$D$20&lt;F17,0,IF(($D$26+$D$20)&lt;G17,(($D$26+$D$20)-F17)*H17,40000))</f>
        <v>0</v>
      </c>
      <c r="K17" s="23">
        <f>IF($D$26&lt;F17,0,IF($D$26&lt;G17,($D$26-F17)*H17,40000))</f>
        <v>0</v>
      </c>
      <c r="L17" s="23">
        <f>IF(($D$26+$D$21)&lt;F17,0,IF(($D$26+$D$21)&lt;G17,(($D$26+$D$21)-F17)*H17,40000))</f>
        <v>0</v>
      </c>
    </row>
    <row r="18" spans="1:12" ht="21.75" thickBot="1">
      <c r="A18" s="1">
        <v>9</v>
      </c>
      <c r="B18" s="2" t="s">
        <v>21</v>
      </c>
      <c r="D18" s="42">
        <v>0</v>
      </c>
      <c r="F18" s="22">
        <v>500001</v>
      </c>
      <c r="G18" s="23">
        <v>1000000</v>
      </c>
      <c r="H18" s="24">
        <v>0.2</v>
      </c>
      <c r="I18" s="23">
        <f>IF($D$26&lt;F18,0,IF($D$26&lt;G18,($D$26-F18)*H18,100000))</f>
        <v>0</v>
      </c>
      <c r="J18" s="23">
        <f>IF($D$26+$D$20&lt;F18,0,IF(($D$26+$D$20)&lt;G18,(($D$26+$D$20)-F18)*H18,100000))</f>
        <v>0</v>
      </c>
      <c r="K18" s="23">
        <f>IF($D$26&lt;F18,0,IF($D$26&lt;G18,($D$26-F18)*H18,100000))</f>
        <v>0</v>
      </c>
      <c r="L18" s="23">
        <f>IF(($D$26+$D$21)&lt;F18,0,IF(($D$26+$D$21)&lt;G18,(($D$26+$D$21)-F18)*H18,100000))</f>
        <v>0</v>
      </c>
    </row>
    <row r="19" spans="1:12" ht="21.75" thickBot="1">
      <c r="A19" s="1">
        <v>10</v>
      </c>
      <c r="B19" s="2" t="s">
        <v>38</v>
      </c>
      <c r="C19" s="25">
        <f>IF($D$9=0,0,$D$19/$D$9)</f>
        <v>0</v>
      </c>
      <c r="D19" s="42">
        <v>0</v>
      </c>
      <c r="F19" s="22">
        <v>1000001</v>
      </c>
      <c r="G19" s="23">
        <v>4000000</v>
      </c>
      <c r="H19" s="24">
        <v>0.3</v>
      </c>
      <c r="I19" s="23">
        <f>IF($D$26&lt;F19,0,IF($D$26&lt;G19,($D$26-F19)*H19,900000))</f>
        <v>0</v>
      </c>
      <c r="J19" s="23">
        <f>IF($D$26+$D$20&lt;F19,0,IF(($D$26+$D$20)&lt;G19,(($D$26+$D$20)-F19)*H19,900000))</f>
        <v>0</v>
      </c>
      <c r="K19" s="23">
        <f>IF($D$26&lt;F19,0,IF($D$26&lt;G19,($D$26-F19)*H19,900000))</f>
        <v>0</v>
      </c>
      <c r="L19" s="23">
        <f>IF(($D$26+$D$21)&lt;F19,0,IF(($D$26+$D$21)&lt;G19,(($D$26+$D$21)-F19)*H19,900000))</f>
        <v>0</v>
      </c>
    </row>
    <row r="20" spans="1:12" ht="24" thickBot="1">
      <c r="A20" s="1">
        <v>11</v>
      </c>
      <c r="B20" s="2" t="s">
        <v>26</v>
      </c>
      <c r="D20" s="43">
        <v>0</v>
      </c>
      <c r="F20" s="26">
        <v>4000000</v>
      </c>
      <c r="G20" s="44" t="s">
        <v>19</v>
      </c>
      <c r="H20" s="27">
        <v>0.37</v>
      </c>
      <c r="I20" s="28">
        <f>IF($D$26&lt;F20,0,($D$26-F20)*H20)</f>
        <v>0</v>
      </c>
      <c r="J20" s="28">
        <f>IF($D$26+$D$20&lt;F20,0,($D$26+$D$20-F20)*H20)</f>
        <v>0</v>
      </c>
      <c r="K20" s="23">
        <f>IF($D$26&lt;F20,0,($D$26-F20)*H20)</f>
        <v>0</v>
      </c>
      <c r="L20" s="23">
        <f>IF(($D$26+$D$21)&lt;F20,0,(($D$26+$D$21)-F20)*H20)</f>
        <v>0</v>
      </c>
    </row>
    <row r="21" spans="1:12" ht="24" thickBot="1">
      <c r="A21" s="1">
        <v>12</v>
      </c>
      <c r="B21" s="2" t="s">
        <v>27</v>
      </c>
      <c r="D21" s="43">
        <v>0</v>
      </c>
      <c r="F21" s="71" t="s">
        <v>4</v>
      </c>
      <c r="G21" s="72"/>
      <c r="H21" s="73"/>
      <c r="I21" s="45">
        <f>SUM(I16:I20)</f>
        <v>0</v>
      </c>
      <c r="J21" s="45">
        <f>SUM(J16:J20)</f>
        <v>0</v>
      </c>
      <c r="K21" s="45">
        <f>SUM(K16:K20)</f>
        <v>0</v>
      </c>
      <c r="L21" s="45">
        <f>SUM(L16:L20)</f>
        <v>0</v>
      </c>
    </row>
    <row r="22" spans="1:4" ht="21.75" thickBot="1">
      <c r="A22" s="1">
        <v>13</v>
      </c>
      <c r="B22" s="2" t="s">
        <v>40</v>
      </c>
      <c r="D22" s="42">
        <v>0</v>
      </c>
    </row>
    <row r="23" spans="1:11" ht="21.75" thickBot="1">
      <c r="A23" s="1">
        <v>14</v>
      </c>
      <c r="B23" s="2" t="s">
        <v>43</v>
      </c>
      <c r="D23" s="42">
        <v>0</v>
      </c>
      <c r="F23" s="69" t="s">
        <v>34</v>
      </c>
      <c r="G23" s="70"/>
      <c r="H23" s="70"/>
      <c r="I23" s="48">
        <f>J21-I21</f>
        <v>0</v>
      </c>
      <c r="J23" s="48">
        <f>L21-K21</f>
        <v>0</v>
      </c>
      <c r="K23" s="46" t="s">
        <v>18</v>
      </c>
    </row>
    <row r="24" spans="2:11" ht="24" thickBot="1">
      <c r="B24" s="29" t="s">
        <v>3</v>
      </c>
      <c r="D24" s="55">
        <f>$D$9-SUM(D11:D23)</f>
        <v>-30000</v>
      </c>
      <c r="F24" s="65" t="s">
        <v>35</v>
      </c>
      <c r="G24" s="66"/>
      <c r="H24" s="66"/>
      <c r="I24" s="82">
        <f>I23+J23</f>
        <v>0</v>
      </c>
      <c r="J24" s="83"/>
      <c r="K24" s="47" t="s">
        <v>18</v>
      </c>
    </row>
    <row r="25" spans="1:11" ht="24" thickBot="1">
      <c r="A25" s="1">
        <v>15</v>
      </c>
      <c r="B25" s="2" t="s">
        <v>23</v>
      </c>
      <c r="D25" s="49">
        <v>0</v>
      </c>
      <c r="F25" s="51"/>
      <c r="G25" s="51"/>
      <c r="H25" s="51"/>
      <c r="I25" s="52"/>
      <c r="J25" s="52"/>
      <c r="K25" s="53"/>
    </row>
    <row r="26" spans="1:11" ht="23.25">
      <c r="A26" s="30"/>
      <c r="B26" s="31" t="s">
        <v>5</v>
      </c>
      <c r="D26" s="64">
        <f>D24-D25</f>
        <v>-30000</v>
      </c>
      <c r="F26" s="51"/>
      <c r="G26" s="51"/>
      <c r="H26" s="51"/>
      <c r="I26" s="52"/>
      <c r="J26" s="52"/>
      <c r="K26" s="53"/>
    </row>
    <row r="27" spans="2:11" ht="24" thickBot="1">
      <c r="B27" s="31" t="s">
        <v>4</v>
      </c>
      <c r="D27" s="50">
        <f>I21</f>
        <v>0</v>
      </c>
      <c r="F27" s="51"/>
      <c r="G27" s="51"/>
      <c r="H27" s="51"/>
      <c r="I27" s="52"/>
      <c r="J27" s="52"/>
      <c r="K27" s="53"/>
    </row>
    <row r="28" spans="2:12" ht="22.5" customHeight="1" thickBot="1">
      <c r="B28" s="31" t="s">
        <v>39</v>
      </c>
      <c r="D28" s="54">
        <v>0</v>
      </c>
      <c r="F28" s="59" t="s">
        <v>46</v>
      </c>
      <c r="G28" s="60"/>
      <c r="H28" s="10"/>
      <c r="I28" s="10"/>
      <c r="J28" s="61"/>
      <c r="K28" s="63">
        <f>D28-D27</f>
        <v>0</v>
      </c>
      <c r="L28" s="33"/>
    </row>
    <row r="29" spans="6:12" ht="21">
      <c r="F29" s="30"/>
      <c r="G29" s="2"/>
      <c r="J29" s="33"/>
      <c r="K29" s="33"/>
      <c r="L29" s="33"/>
    </row>
    <row r="30" ht="4.5" customHeight="1"/>
    <row r="31" spans="1:12" ht="42.75" customHeight="1">
      <c r="A31" s="67" t="s">
        <v>20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6:11" ht="21">
      <c r="F32" s="56"/>
      <c r="G32" s="56"/>
      <c r="H32" s="56"/>
      <c r="I32" s="56"/>
      <c r="J32" s="56"/>
      <c r="K32" s="56"/>
    </row>
  </sheetData>
  <sheetProtection password="C677" sheet="1" objects="1" scenarios="1"/>
  <protectedRanges>
    <protectedRange sqref="D9 C6 D25 H5:H6 D16:D23" name="Range1"/>
  </protectedRanges>
  <mergeCells count="16">
    <mergeCell ref="K9:L9"/>
    <mergeCell ref="K11:L11"/>
    <mergeCell ref="K12:L12"/>
    <mergeCell ref="G9:H9"/>
    <mergeCell ref="G12:H12"/>
    <mergeCell ref="G10:H10"/>
    <mergeCell ref="F14:H14"/>
    <mergeCell ref="F15:G15"/>
    <mergeCell ref="F8:I8"/>
    <mergeCell ref="F11:I11"/>
    <mergeCell ref="I14:L14"/>
    <mergeCell ref="F24:H24"/>
    <mergeCell ref="A31:L31"/>
    <mergeCell ref="F23:H23"/>
    <mergeCell ref="F21:H21"/>
    <mergeCell ref="I24:J24"/>
  </mergeCells>
  <dataValidations count="10">
    <dataValidation type="list" showInputMessage="1" showErrorMessage="1" sqref="H5">
      <formula1>"1,2,3,4,5"</formula1>
    </dataValidation>
    <dataValidation type="list" showInputMessage="1" showErrorMessage="1" sqref="H6 C6">
      <formula1>"0,1,2,3"</formula1>
    </dataValidation>
    <dataValidation type="whole" operator="lessThanOrEqual" allowBlank="1" showInputMessage="1" showErrorMessage="1" error="ตามจริงแต่ไม่เกินกว่า 50,000 บาท" sqref="D18">
      <formula1>50000</formula1>
    </dataValidation>
    <dataValidation type="whole" allowBlank="1" showInputMessage="1" showErrorMessage="1" prompt="คุณต้องกรอกตัวเลขจำนวนที่ระบุไว้ ดูจากข้อมูลข้างบนขวา" error="คุณต้องกรอกตัวเลขจำนวนที่ระบุไว้ดูจากข้อมูลข้างบนขวา" sqref="D20">
      <formula1>0</formula1>
      <formula2>G10</formula2>
    </dataValidation>
    <dataValidation type="whole" operator="lessThanOrEqual" allowBlank="1" showInputMessage="1" showErrorMessage="1" error="ตามจริงแต่ไม่เกินกว่า 9,000 บาท" sqref="D23">
      <formula1>9000</formula1>
    </dataValidation>
    <dataValidation type="whole" operator="lessThanOrEqual" showInputMessage="1" showErrorMessage="1" error="ตามจริงแต่ไม่เกินกว่า 10% ของเงินคงเหลือก่อนหักเงินบริจาค" sqref="D25">
      <formula1>IF($D$24&gt;0,$D$24*0.1,0)</formula1>
    </dataValidation>
    <dataValidation type="whole" operator="lessThanOrEqual" allowBlank="1" showInputMessage="1" showErrorMessage="1" error="ไม่เกินกว่า 15% ของเงินได้ต่อปี" sqref="D19">
      <formula1>D9*0.15</formula1>
    </dataValidation>
    <dataValidation type="whole" operator="lessThanOrEqual" allowBlank="1" showInputMessage="1" showErrorMessage="1" prompt="คุณต้องกรอกตัวเลขไม่เกินกว่าจำนวนที่ระบุไว้ข้างบนขวา" error="คุณต้องกรอกตัวเลขไม่เกินกว่าจำนวนที่ระบุไว้ข้างบนขวา" sqref="D21">
      <formula1>G12</formula1>
    </dataValidation>
    <dataValidation type="whole" operator="lessThanOrEqual" allowBlank="1" showInputMessage="1" showErrorMessage="1" error="เป็นดอกเบี้ยเงินกู้ที่อยู่อาศัยไม่เกิน 50,000 บาท" sqref="D22">
      <formula1>50000</formula1>
    </dataValidation>
    <dataValidation type="whole" operator="lessThanOrEqual" allowBlank="1" showInputMessage="1" showErrorMessage="1" error="ลดหย่อนได้ท่านละ 30,000 บาท รวมทั้ง 2 ท่านไม่เกิน 60,000 บาท" sqref="D17 D16">
      <formula1>60000</formula1>
    </dataValidation>
  </dataValidations>
  <printOptions/>
  <pageMargins left="0.24" right="0.2" top="0.34" bottom="0.2" header="0.17" footer="0.17"/>
  <pageSetup fitToHeight="1" fitToWidth="1" horizontalDpi="600" verticalDpi="600" orientation="landscape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Syrus Securities Co.,ltd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Syrus</dc:creator>
  <cp:keywords/>
  <dc:description/>
  <cp:lastModifiedBy>IS</cp:lastModifiedBy>
  <cp:lastPrinted>2005-12-08T10:21:11Z</cp:lastPrinted>
  <dcterms:created xsi:type="dcterms:W3CDTF">2003-08-26T02:34:41Z</dcterms:created>
  <dcterms:modified xsi:type="dcterms:W3CDTF">2006-01-09T08:37:11Z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-186174488</vt:i4>
  </property>
  <property fmtid="{D5CDD505-2E9C-101B-9397-08002B2CF9AE}" pid="3" name="_EmailSubject">
    <vt:lpwstr>Resent: โปรแกรมคำนวณ ภาษีเงินได้เปรียบเทียบการลงทุน RMF &amp; LTF</vt:lpwstr>
  </property>
  <property fmtid="{D5CDD505-2E9C-101B-9397-08002B2CF9AE}" pid="4" name="_AuthorEmail">
    <vt:lpwstr>YuttanaK@syrus.co.th</vt:lpwstr>
  </property>
  <property fmtid="{D5CDD505-2E9C-101B-9397-08002B2CF9AE}" pid="5" name="_AuthorEmailDisplayName">
    <vt:lpwstr>Yuttana Khokajaykait</vt:lpwstr>
  </property>
  <property fmtid="{D5CDD505-2E9C-101B-9397-08002B2CF9AE}" pid="6" name="_PreviousAdHocReviewCycleID">
    <vt:i4>-1728094558</vt:i4>
  </property>
  <property fmtid="{D5CDD505-2E9C-101B-9397-08002B2CF9AE}" pid="7" name="_ReviewingToolsShownOnce">
    <vt:lpwstr/>
  </property>
</Properties>
</file>